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P 2019_2020\Podyplomowe\11_2020 Regulamin studiów i załaczniki\"/>
    </mc:Choice>
  </mc:AlternateContent>
  <xr:revisionPtr revIDLastSave="0" documentId="13_ncr:1_{22CC3B55-7D23-4B1A-9BBC-518140D9DA68}" xr6:coauthVersionLast="36" xr6:coauthVersionMax="36" xr10:uidLastSave="{00000000-0000-0000-0000-000000000000}"/>
  <bookViews>
    <workbookView xWindow="0" yWindow="0" windowWidth="19200" windowHeight="6705" xr2:uid="{70714D49-572F-4A60-98B3-2A3D4812247E}"/>
  </bookViews>
  <sheets>
    <sheet name="Kalkulator" sheetId="1" r:id="rId1"/>
    <sheet name="Arkusz1" sheetId="2" r:id="rId2"/>
  </sheets>
  <definedNames>
    <definedName name="_ftn1" localSheetId="0">Kalkulator!$F$22</definedName>
    <definedName name="_ftnref1" localSheetId="0">Kalkulator!$F$18</definedName>
  </definedNames>
  <calcPr calcId="191029"/>
  <customWorkbookViews>
    <customWorkbookView name="Anna Rychły-Lipińska - Widok osobisty" guid="{B952E063-BA61-4275-A9A7-FF56AE6F8BE1}" mergeInterval="0" personalView="1" maximized="1" xWindow="-8" yWindow="-8" windowWidth="1296" windowHeight="68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52" i="2" l="1"/>
  <c r="G50" i="2"/>
  <c r="G43" i="2"/>
  <c r="G42" i="2"/>
  <c r="G41" i="2"/>
  <c r="G39" i="2"/>
  <c r="G38" i="2"/>
  <c r="G37" i="2"/>
  <c r="G34" i="2"/>
  <c r="G33" i="2"/>
  <c r="G32" i="2"/>
  <c r="G31" i="2"/>
  <c r="G28" i="2"/>
  <c r="G26" i="2"/>
  <c r="G27" i="2" s="1"/>
  <c r="G24" i="2"/>
  <c r="G22" i="2"/>
  <c r="G23" i="2" s="1"/>
  <c r="G25" i="2" s="1"/>
  <c r="G20" i="2"/>
  <c r="G18" i="2"/>
  <c r="G19" i="2" s="1"/>
  <c r="G10" i="2"/>
  <c r="G14" i="2" s="1"/>
  <c r="G8" i="2"/>
  <c r="G21" i="2" l="1"/>
  <c r="G29" i="2"/>
  <c r="G12" i="2"/>
  <c r="G13" i="2"/>
  <c r="G50" i="1"/>
  <c r="G43" i="1"/>
  <c r="G42" i="1"/>
  <c r="G41" i="1"/>
  <c r="G38" i="1"/>
  <c r="G37" i="1"/>
  <c r="G39" i="1" s="1"/>
  <c r="G31" i="1"/>
  <c r="G32" i="1" s="1"/>
  <c r="G26" i="1"/>
  <c r="G22" i="1"/>
  <c r="G19" i="1"/>
  <c r="G10" i="1"/>
  <c r="H52" i="1" s="1"/>
  <c r="G8" i="1"/>
  <c r="G14" i="1" l="1"/>
  <c r="G12" i="1"/>
  <c r="G13" i="1"/>
  <c r="G30" i="2"/>
  <c r="G44" i="2" s="1"/>
  <c r="G52" i="2" s="1"/>
  <c r="G15" i="2" s="1"/>
  <c r="G20" i="1"/>
  <c r="G21" i="1" s="1"/>
  <c r="G33" i="1"/>
  <c r="G34" i="1" s="1"/>
  <c r="G23" i="1"/>
  <c r="G24" i="1"/>
  <c r="G27" i="1"/>
  <c r="G28" i="1"/>
  <c r="G25" i="1" l="1"/>
  <c r="G29" i="1"/>
  <c r="G30" i="1" l="1"/>
  <c r="G44" i="1" l="1"/>
  <c r="G52" i="1" s="1"/>
  <c r="G15" i="1" s="1"/>
</calcChain>
</file>

<file path=xl/sharedStrings.xml><?xml version="1.0" encoding="utf-8"?>
<sst xmlns="http://schemas.openxmlformats.org/spreadsheetml/2006/main" count="134" uniqueCount="59">
  <si>
    <t xml:space="preserve">Opłata semestralna </t>
  </si>
  <si>
    <t>Ilość uczestników</t>
  </si>
  <si>
    <t>Całkowity przychód studiów</t>
  </si>
  <si>
    <t>Odpis na pokrycie kosztów ogólnouczelnianych (20% od I.3):</t>
  </si>
  <si>
    <t>Odpis na promocję studiów podyplomowych (5% od I.3):</t>
  </si>
  <si>
    <t>Odpis na motywacyjny fundusz nagród (5% od I.3):</t>
  </si>
  <si>
    <t>Odpis do dyspozycji jednostki organizującej studia (I.3 minus 30% i minus koszty bezpośrednie):</t>
  </si>
  <si>
    <t>I.</t>
  </si>
  <si>
    <t>II.</t>
  </si>
  <si>
    <t>III.</t>
  </si>
  <si>
    <t>III. PLANOWANE KOSZTY</t>
  </si>
  <si>
    <t>Wynagrodzenia za zajęcia dydaktyczne:</t>
  </si>
  <si>
    <t xml:space="preserve"> Profesorowie i doktorzy habilitowani (umowa-zlecenie, dodatek zadaniowy</t>
  </si>
  <si>
    <t>ilość godzin</t>
  </si>
  <si>
    <t xml:space="preserve">stawka za godz. dyadktyczną </t>
  </si>
  <si>
    <t>II. PRZYCHODY DLA PODMIOTÓW</t>
  </si>
  <si>
    <r>
      <t xml:space="preserve">koszty ZUS (19,64%) </t>
    </r>
    <r>
      <rPr>
        <i/>
        <sz val="10"/>
        <color theme="1"/>
        <rFont val="Calibri"/>
        <family val="2"/>
        <charset val="238"/>
      </rPr>
      <t>- wg obowiązujących stawek</t>
    </r>
  </si>
  <si>
    <t>PPK (1,5%) – o ile dotyczy</t>
  </si>
  <si>
    <t>Razem wynagrodzenia za zajęcia dydaktyczne z ZUS dla profesorów i doktorów habilitowanych</t>
  </si>
  <si>
    <t>a)</t>
  </si>
  <si>
    <t>b)</t>
  </si>
  <si>
    <t>Doktorzy (umowa-zlecenie, dodatek zadaniowy</t>
  </si>
  <si>
    <t>Razem wynagrodzenia za zajęcia dydaktyczne z ZUS dla doktorów</t>
  </si>
  <si>
    <t>c)</t>
  </si>
  <si>
    <t>Magistrowie (umowa-zlecenie, dodatek zadaniowy</t>
  </si>
  <si>
    <t>Razem wynagrodzenia za zajęcia dydaktyczne z ZUS dla magistrów</t>
  </si>
  <si>
    <t>WYNAGRODZENIE ZA ZAJĘCIA DYDAKTYCZNE – RAZEM (1a,1b,1c)</t>
  </si>
  <si>
    <t xml:space="preserve">Wynagrodzenie za kierownictwo studiów </t>
  </si>
  <si>
    <t>2.</t>
  </si>
  <si>
    <t>Razem wynagrodzenie za kierownictwo studiów</t>
  </si>
  <si>
    <t>3.</t>
  </si>
  <si>
    <t>Honoraria za opracowanie programu studiów[;  (bez ZUS) przy pierwszej edycji</t>
  </si>
  <si>
    <t>4.</t>
  </si>
  <si>
    <t xml:space="preserve">Inne wynagrodzenia (umowy): </t>
  </si>
  <si>
    <t>Razem inne wynagrodzenia</t>
  </si>
  <si>
    <t>5.</t>
  </si>
  <si>
    <t>Obsługa i rozliczenie studiów podyplomowych (pracownicy kwestury)</t>
  </si>
  <si>
    <t>Razem wynagrodzenia dla pracowników kwestury</t>
  </si>
  <si>
    <t>RAZEM</t>
  </si>
  <si>
    <t>IV.</t>
  </si>
  <si>
    <t>IV. KOSZTY RZECZOWE</t>
  </si>
  <si>
    <t xml:space="preserve">materiały: </t>
  </si>
  <si>
    <t xml:space="preserve">pomoce dydaktyczne: </t>
  </si>
  <si>
    <t xml:space="preserve">usługi obce: </t>
  </si>
  <si>
    <t>inne:</t>
  </si>
  <si>
    <t>ŁĄCZNIE WYNAGRODZENIA Z NARZUTAMI III (1,2,3,4,5)</t>
  </si>
  <si>
    <t>ŁĄCZNIE KOSZTY RZECZOWE IV</t>
  </si>
  <si>
    <t>OGÓŁEM KOSZTY BEZPOŚREDNIE (nie więcej niż 60% od I.3):</t>
  </si>
  <si>
    <t>Koszty bezpośrednie</t>
  </si>
  <si>
    <t>60% Przychodu</t>
  </si>
  <si>
    <t>Wypełnij:</t>
  </si>
  <si>
    <t>opłata za smestr</t>
  </si>
  <si>
    <t>ilość semestrów (2 lub 3)</t>
  </si>
  <si>
    <t>stawka dla kierownika studiów podyplomowych za 1 miesiąc</t>
  </si>
  <si>
    <t>Sprawdź czy:                                                                     Koszty bezpośrednie &gt; 60% Przychodu</t>
  </si>
  <si>
    <t>I. PLANOWANE PRZYCHODY</t>
  </si>
  <si>
    <t>INSTRUKCJA</t>
  </si>
  <si>
    <t>Proszę wypełnić rubryki zaznaczone na żółto (tylko żółte pola są edytowalne w dokumencie).</t>
  </si>
  <si>
    <r>
      <rPr>
        <b/>
        <sz val="12"/>
        <color rgb="FFFF0000"/>
        <rFont val="Calibri"/>
        <family val="2"/>
        <charset val="238"/>
        <scheme val="minor"/>
      </rPr>
      <t>UWAGA!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 xml:space="preserve">Sprawdź czy:    </t>
    </r>
    <r>
      <rPr>
        <b/>
        <sz val="12"/>
        <rFont val="Calibri"/>
        <family val="2"/>
        <charset val="238"/>
        <scheme val="minor"/>
      </rPr>
      <t xml:space="preserve">                                            Koszty bezpośrednie &lt; 60% Przychodu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</si>
</sst>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0" fillId="0" borderId="3" xfId="0" applyFont="1" applyBorder="1" applyProtection="1">
      <protection locked="0"/>
    </xf>
    <xf numFmtId="2" fontId="0" fillId="8" borderId="3" xfId="0" applyNumberFormat="1" applyFont="1" applyFill="1" applyBorder="1" applyAlignment="1" applyProtection="1">
      <alignment horizontal="center" vertical="top"/>
      <protection locked="0"/>
    </xf>
    <xf numFmtId="0" fontId="0" fillId="8" borderId="3" xfId="0" applyFont="1" applyFill="1" applyBorder="1" applyProtection="1">
      <protection locked="0"/>
    </xf>
    <xf numFmtId="2" fontId="0" fillId="8" borderId="3" xfId="0" applyNumberFormat="1" applyFont="1" applyFill="1" applyBorder="1" applyProtection="1">
      <protection locked="0"/>
    </xf>
    <xf numFmtId="2" fontId="0" fillId="0" borderId="3" xfId="0" applyNumberFormat="1" applyFont="1" applyBorder="1" applyAlignment="1" applyProtection="1">
      <alignment horizontal="right" vertical="top"/>
      <protection locked="0"/>
    </xf>
    <xf numFmtId="0" fontId="1" fillId="5" borderId="3" xfId="0" applyFont="1" applyFill="1" applyBorder="1" applyAlignment="1" applyProtection="1">
      <alignment horizontal="left" vertical="top"/>
      <protection locked="0"/>
    </xf>
    <xf numFmtId="0" fontId="1" fillId="5" borderId="3" xfId="0" applyFont="1" applyFill="1" applyBorder="1" applyAlignment="1" applyProtection="1">
      <alignment vertical="top"/>
      <protection locked="0"/>
    </xf>
    <xf numFmtId="2" fontId="1" fillId="5" borderId="3" xfId="0" applyNumberFormat="1" applyFont="1" applyFill="1" applyBorder="1" applyAlignment="1" applyProtection="1">
      <alignment horizontal="right" vertical="top"/>
      <protection locked="0"/>
    </xf>
    <xf numFmtId="0" fontId="1" fillId="5" borderId="3" xfId="0" applyFont="1" applyFill="1" applyBorder="1" applyProtection="1">
      <protection locked="0"/>
    </xf>
    <xf numFmtId="0" fontId="0" fillId="0" borderId="3" xfId="0" applyFont="1" applyBorder="1" applyAlignment="1" applyProtection="1">
      <alignment horizontal="justify" vertical="top" wrapText="1"/>
      <protection locked="0"/>
    </xf>
    <xf numFmtId="0" fontId="0" fillId="8" borderId="3" xfId="0" applyNumberFormat="1" applyFont="1" applyFill="1" applyBorder="1" applyAlignment="1" applyProtection="1">
      <alignment horizontal="right" vertical="top" wrapText="1"/>
      <protection locked="0"/>
    </xf>
    <xf numFmtId="0" fontId="0" fillId="9" borderId="3" xfId="0" applyFont="1" applyFill="1" applyBorder="1" applyAlignment="1" applyProtection="1">
      <alignment horizontal="left" vertical="top"/>
      <protection locked="0"/>
    </xf>
    <xf numFmtId="0" fontId="0" fillId="9" borderId="3" xfId="0" applyFont="1" applyFill="1" applyBorder="1" applyProtection="1"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justify" vertical="center"/>
      <protection locked="0"/>
    </xf>
    <xf numFmtId="2" fontId="2" fillId="8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protection locked="0"/>
    </xf>
    <xf numFmtId="2" fontId="3" fillId="8" borderId="3" xfId="0" applyNumberFormat="1" applyFont="1" applyFill="1" applyBorder="1" applyAlignment="1" applyProtection="1">
      <alignment horizontal="right"/>
      <protection locked="0"/>
    </xf>
    <xf numFmtId="0" fontId="4" fillId="9" borderId="0" xfId="0" applyFont="1" applyFill="1" applyBorder="1" applyProtection="1">
      <protection locked="0"/>
    </xf>
    <xf numFmtId="2" fontId="0" fillId="9" borderId="3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2" fontId="0" fillId="8" borderId="3" xfId="0" applyNumberFormat="1" applyFont="1" applyFill="1" applyBorder="1" applyAlignment="1" applyProtection="1">
      <alignment horizontal="right" vertical="top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0" fillId="0" borderId="3" xfId="0" applyFont="1" applyFill="1" applyBorder="1" applyAlignment="1" applyProtection="1">
      <alignment horizontal="left" vertical="top"/>
      <protection locked="0"/>
    </xf>
    <xf numFmtId="0" fontId="0" fillId="0" borderId="3" xfId="0" applyFont="1" applyFill="1" applyBorder="1" applyProtection="1">
      <protection locked="0"/>
    </xf>
    <xf numFmtId="0" fontId="7" fillId="6" borderId="3" xfId="0" applyFont="1" applyFill="1" applyBorder="1" applyAlignment="1" applyProtection="1">
      <alignment horizontal="left" vertical="top"/>
      <protection locked="0"/>
    </xf>
    <xf numFmtId="0" fontId="7" fillId="6" borderId="3" xfId="0" applyFont="1" applyFill="1" applyBorder="1" applyProtection="1">
      <protection locked="0"/>
    </xf>
    <xf numFmtId="0" fontId="0" fillId="0" borderId="3" xfId="0" applyFont="1" applyBorder="1" applyAlignment="1" applyProtection="1">
      <alignment horizontal="left" vertical="top"/>
    </xf>
    <xf numFmtId="0" fontId="0" fillId="0" borderId="3" xfId="0" applyFont="1" applyBorder="1" applyAlignment="1" applyProtection="1">
      <alignment vertical="top"/>
    </xf>
    <xf numFmtId="0" fontId="1" fillId="0" borderId="10" xfId="0" applyFont="1" applyBorder="1" applyAlignment="1" applyProtection="1">
      <alignment horizontal="center" vertical="top"/>
    </xf>
    <xf numFmtId="0" fontId="0" fillId="0" borderId="3" xfId="0" applyFont="1" applyBorder="1" applyProtection="1"/>
    <xf numFmtId="0" fontId="6" fillId="0" borderId="3" xfId="0" applyFont="1" applyBorder="1" applyAlignment="1" applyProtection="1">
      <alignment horizontal="center" vertical="top" wrapText="1"/>
    </xf>
    <xf numFmtId="2" fontId="0" fillId="0" borderId="3" xfId="0" applyNumberFormat="1" applyFont="1" applyBorder="1" applyAlignment="1" applyProtection="1">
      <alignment horizontal="right" vertical="top"/>
    </xf>
    <xf numFmtId="0" fontId="1" fillId="5" borderId="3" xfId="0" applyFont="1" applyFill="1" applyBorder="1" applyAlignment="1" applyProtection="1">
      <alignment horizontal="left" vertical="top"/>
    </xf>
    <xf numFmtId="0" fontId="1" fillId="5" borderId="3" xfId="0" applyFont="1" applyFill="1" applyBorder="1" applyAlignment="1" applyProtection="1">
      <alignment vertical="top"/>
    </xf>
    <xf numFmtId="2" fontId="1" fillId="5" borderId="3" xfId="0" applyNumberFormat="1" applyFont="1" applyFill="1" applyBorder="1" applyAlignment="1" applyProtection="1">
      <alignment horizontal="right" vertical="top"/>
    </xf>
    <xf numFmtId="0" fontId="1" fillId="5" borderId="3" xfId="0" applyFont="1" applyFill="1" applyBorder="1" applyProtection="1"/>
    <xf numFmtId="0" fontId="0" fillId="0" borderId="3" xfId="0" applyFont="1" applyBorder="1" applyAlignment="1" applyProtection="1">
      <alignment horizontal="justify" vertical="top" wrapText="1"/>
    </xf>
    <xf numFmtId="2" fontId="0" fillId="0" borderId="3" xfId="0" applyNumberFormat="1" applyFont="1" applyBorder="1" applyAlignment="1" applyProtection="1">
      <alignment horizontal="right" vertical="top" wrapText="1"/>
    </xf>
    <xf numFmtId="0" fontId="1" fillId="5" borderId="3" xfId="0" applyFont="1" applyFill="1" applyBorder="1" applyAlignment="1" applyProtection="1">
      <alignment horizontal="justify" vertical="top" wrapText="1"/>
    </xf>
    <xf numFmtId="2" fontId="1" fillId="5" borderId="3" xfId="0" applyNumberFormat="1" applyFont="1" applyFill="1" applyBorder="1" applyAlignment="1" applyProtection="1">
      <alignment horizontal="right" vertical="top" wrapText="1"/>
    </xf>
    <xf numFmtId="0" fontId="0" fillId="9" borderId="3" xfId="0" applyFont="1" applyFill="1" applyBorder="1" applyAlignment="1" applyProtection="1">
      <alignment horizontal="left" vertical="top"/>
    </xf>
    <xf numFmtId="0" fontId="0" fillId="9" borderId="3" xfId="0" applyFont="1" applyFill="1" applyBorder="1" applyAlignment="1" applyProtection="1">
      <alignment horizontal="justify" vertical="top" wrapText="1"/>
    </xf>
    <xf numFmtId="2" fontId="0" fillId="9" borderId="3" xfId="0" applyNumberFormat="1" applyFont="1" applyFill="1" applyBorder="1" applyAlignment="1" applyProtection="1">
      <alignment horizontal="right" vertical="top" wrapText="1"/>
    </xf>
    <xf numFmtId="0" fontId="0" fillId="9" borderId="3" xfId="0" applyFont="1" applyFill="1" applyBorder="1" applyProtection="1"/>
    <xf numFmtId="0" fontId="1" fillId="2" borderId="3" xfId="0" applyFont="1" applyFill="1" applyBorder="1" applyAlignment="1" applyProtection="1">
      <alignment horizontal="left" vertical="top"/>
    </xf>
    <xf numFmtId="0" fontId="1" fillId="2" borderId="3" xfId="0" applyFont="1" applyFill="1" applyBorder="1" applyAlignment="1" applyProtection="1">
      <alignment vertical="top"/>
    </xf>
    <xf numFmtId="2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Font="1" applyFill="1" applyBorder="1" applyProtection="1"/>
    <xf numFmtId="2" fontId="1" fillId="3" borderId="3" xfId="0" applyNumberFormat="1" applyFont="1" applyFill="1" applyBorder="1" applyAlignment="1" applyProtection="1">
      <alignment horizontal="right" vertical="top"/>
    </xf>
    <xf numFmtId="0" fontId="4" fillId="2" borderId="3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justify" vertical="top"/>
    </xf>
    <xf numFmtId="2" fontId="2" fillId="0" borderId="3" xfId="0" applyNumberFormat="1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2" fontId="3" fillId="0" borderId="3" xfId="0" applyNumberFormat="1" applyFont="1" applyBorder="1" applyAlignment="1" applyProtection="1">
      <alignment horizontal="right" vertical="top"/>
    </xf>
    <xf numFmtId="0" fontId="3" fillId="4" borderId="3" xfId="0" applyFont="1" applyFill="1" applyBorder="1" applyAlignment="1" applyProtection="1">
      <alignment vertical="top" wrapText="1"/>
    </xf>
    <xf numFmtId="2" fontId="3" fillId="4" borderId="3" xfId="0" applyNumberFormat="1" applyFont="1" applyFill="1" applyBorder="1" applyAlignment="1" applyProtection="1">
      <alignment horizontal="right" vertical="top" wrapText="1"/>
    </xf>
    <xf numFmtId="0" fontId="0" fillId="0" borderId="3" xfId="0" applyFont="1" applyBorder="1" applyAlignment="1" applyProtection="1">
      <alignment vertical="top" wrapText="1"/>
    </xf>
    <xf numFmtId="0" fontId="4" fillId="9" borderId="3" xfId="0" applyFont="1" applyFill="1" applyBorder="1" applyProtection="1"/>
    <xf numFmtId="2" fontId="4" fillId="9" borderId="3" xfId="0" applyNumberFormat="1" applyFont="1" applyFill="1" applyBorder="1" applyAlignment="1" applyProtection="1">
      <alignment horizontal="right"/>
    </xf>
    <xf numFmtId="0" fontId="3" fillId="0" borderId="3" xfId="0" applyFont="1" applyBorder="1" applyProtection="1"/>
    <xf numFmtId="2" fontId="3" fillId="0" borderId="3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justify" vertical="center"/>
    </xf>
    <xf numFmtId="2" fontId="2" fillId="0" borderId="3" xfId="0" applyNumberFormat="1" applyFont="1" applyBorder="1" applyAlignment="1" applyProtection="1">
      <alignment horizontal="right" vertical="center"/>
    </xf>
    <xf numFmtId="0" fontId="0" fillId="4" borderId="3" xfId="0" applyFont="1" applyFill="1" applyBorder="1" applyAlignment="1" applyProtection="1">
      <alignment vertical="top"/>
    </xf>
    <xf numFmtId="2" fontId="0" fillId="4" borderId="3" xfId="0" applyNumberFormat="1" applyFont="1" applyFill="1" applyBorder="1" applyAlignment="1" applyProtection="1">
      <alignment horizontal="right" vertical="top"/>
    </xf>
    <xf numFmtId="0" fontId="3" fillId="0" borderId="0" xfId="0" applyFont="1" applyBorder="1" applyAlignment="1" applyProtection="1">
      <alignment wrapText="1"/>
    </xf>
    <xf numFmtId="0" fontId="4" fillId="9" borderId="0" xfId="0" applyFont="1" applyFill="1" applyBorder="1" applyProtection="1"/>
    <xf numFmtId="2" fontId="0" fillId="9" borderId="3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center" vertical="top"/>
    </xf>
    <xf numFmtId="2" fontId="8" fillId="6" borderId="3" xfId="0" applyNumberFormat="1" applyFont="1" applyFill="1" applyBorder="1" applyAlignment="1" applyProtection="1">
      <alignment horizontal="right" vertical="top" wrapText="1"/>
    </xf>
    <xf numFmtId="0" fontId="8" fillId="6" borderId="3" xfId="0" applyFont="1" applyFill="1" applyBorder="1" applyAlignment="1" applyProtection="1">
      <alignment horizontal="center" vertical="top"/>
    </xf>
    <xf numFmtId="0" fontId="9" fillId="6" borderId="0" xfId="0" applyFont="1" applyFill="1" applyBorder="1" applyAlignment="1" applyProtection="1">
      <alignment horizontal="center" vertical="top"/>
    </xf>
    <xf numFmtId="2" fontId="10" fillId="6" borderId="3" xfId="0" applyNumberFormat="1" applyFont="1" applyFill="1" applyBorder="1" applyAlignment="1" applyProtection="1">
      <alignment horizontal="right" vertical="top"/>
    </xf>
    <xf numFmtId="2" fontId="10" fillId="6" borderId="3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Protection="1"/>
    <xf numFmtId="0" fontId="11" fillId="7" borderId="4" xfId="0" applyFont="1" applyFill="1" applyBorder="1" applyAlignment="1" applyProtection="1">
      <alignment horizontal="center" vertical="top" wrapText="1"/>
    </xf>
    <xf numFmtId="2" fontId="6" fillId="0" borderId="3" xfId="0" quotePrefix="1" applyNumberFormat="1" applyFont="1" applyBorder="1" applyAlignment="1" applyProtection="1">
      <alignment horizontal="center" vertical="top"/>
    </xf>
    <xf numFmtId="2" fontId="0" fillId="0" borderId="3" xfId="0" applyNumberFormat="1" applyFont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6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Protection="1"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justify"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3" fillId="4" borderId="3" xfId="0" applyFont="1" applyFill="1" applyBorder="1" applyAlignment="1" applyProtection="1">
      <alignment vertical="top" wrapText="1"/>
      <protection locked="0"/>
    </xf>
    <xf numFmtId="0" fontId="4" fillId="9" borderId="3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4" borderId="3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2" fillId="0" borderId="3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top" wrapText="1"/>
    </xf>
    <xf numFmtId="0" fontId="11" fillId="7" borderId="4" xfId="0" applyFont="1" applyFill="1" applyBorder="1" applyAlignment="1" applyProtection="1">
      <alignment horizontal="center" vertical="top" wrapText="1"/>
    </xf>
    <xf numFmtId="0" fontId="11" fillId="7" borderId="5" xfId="0" applyFont="1" applyFill="1" applyBorder="1" applyAlignment="1" applyProtection="1">
      <alignment horizontal="center" vertical="top" wrapText="1"/>
    </xf>
    <xf numFmtId="0" fontId="11" fillId="7" borderId="6" xfId="0" applyFont="1" applyFill="1" applyBorder="1" applyAlignment="1" applyProtection="1">
      <alignment horizontal="center" vertical="top" wrapText="1"/>
    </xf>
    <xf numFmtId="0" fontId="11" fillId="7" borderId="7" xfId="0" applyFont="1" applyFill="1" applyBorder="1" applyAlignment="1" applyProtection="1">
      <alignment horizontal="center" vertical="top" wrapText="1"/>
    </xf>
    <xf numFmtId="0" fontId="11" fillId="7" borderId="8" xfId="0" applyFont="1" applyFill="1" applyBorder="1" applyAlignment="1" applyProtection="1">
      <alignment horizontal="center" vertical="top" wrapText="1"/>
    </xf>
    <xf numFmtId="0" fontId="11" fillId="7" borderId="9" xfId="0" applyFont="1" applyFill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/>
    </xf>
    <xf numFmtId="0" fontId="1" fillId="0" borderId="11" xfId="0" applyFont="1" applyBorder="1" applyAlignment="1" applyProtection="1">
      <alignment horizontal="center" vertical="top"/>
    </xf>
    <xf numFmtId="0" fontId="1" fillId="0" borderId="12" xfId="0" applyFont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0867-2B65-4E2D-8229-8E3A0DCEF372}">
  <dimension ref="E1:I56"/>
  <sheetViews>
    <sheetView tabSelected="1" topLeftCell="A39" workbookViewId="0">
      <selection activeCell="G16" sqref="G16"/>
    </sheetView>
  </sheetViews>
  <sheetFormatPr defaultRowHeight="15" x14ac:dyDescent="0.25"/>
  <cols>
    <col min="1" max="4" width="9.140625" style="3"/>
    <col min="5" max="5" width="4.5703125" style="1" customWidth="1"/>
    <col min="6" max="6" width="55.85546875" style="2" customWidth="1"/>
    <col min="7" max="7" width="23.42578125" style="7" customWidth="1"/>
    <col min="8" max="8" width="27" style="3" customWidth="1"/>
    <col min="9" max="9" width="18.140625" style="3" customWidth="1"/>
    <col min="10" max="16384" width="9.140625" style="3"/>
  </cols>
  <sheetData>
    <row r="1" spans="5:9" ht="18.75" x14ac:dyDescent="0.25">
      <c r="F1" s="97" t="s">
        <v>56</v>
      </c>
      <c r="G1" s="35"/>
      <c r="H1" s="33"/>
      <c r="I1" s="33"/>
    </row>
    <row r="2" spans="5:9" s="33" customFormat="1" ht="56.25" x14ac:dyDescent="0.25">
      <c r="E2" s="30"/>
      <c r="F2" s="98" t="s">
        <v>57</v>
      </c>
      <c r="G2" s="105" t="s">
        <v>50</v>
      </c>
      <c r="H2" s="106"/>
      <c r="I2" s="107"/>
    </row>
    <row r="3" spans="5:9" s="33" customFormat="1" ht="58.5" customHeight="1" x14ac:dyDescent="0.25">
      <c r="E3" s="30"/>
      <c r="F3" s="31"/>
      <c r="G3" s="81" t="s">
        <v>51</v>
      </c>
      <c r="H3" s="34" t="s">
        <v>52</v>
      </c>
      <c r="I3" s="34" t="s">
        <v>53</v>
      </c>
    </row>
    <row r="4" spans="5:9" x14ac:dyDescent="0.25">
      <c r="G4" s="4">
        <v>2400</v>
      </c>
      <c r="H4" s="5">
        <v>2</v>
      </c>
      <c r="I4" s="6">
        <v>400</v>
      </c>
    </row>
    <row r="5" spans="5:9" s="33" customFormat="1" x14ac:dyDescent="0.25">
      <c r="E5" s="30"/>
      <c r="F5" s="31"/>
      <c r="G5" s="35"/>
    </row>
    <row r="6" spans="5:9" s="33" customFormat="1" x14ac:dyDescent="0.25">
      <c r="E6" s="30"/>
      <c r="F6" s="31"/>
      <c r="G6" s="35"/>
      <c r="I6" s="31"/>
    </row>
    <row r="7" spans="5:9" s="39" customFormat="1" x14ac:dyDescent="0.25">
      <c r="E7" s="36" t="s">
        <v>7</v>
      </c>
      <c r="F7" s="37" t="s">
        <v>55</v>
      </c>
      <c r="G7" s="38"/>
    </row>
    <row r="8" spans="5:9" s="33" customFormat="1" x14ac:dyDescent="0.25">
      <c r="E8" s="30">
        <v>1</v>
      </c>
      <c r="F8" s="40" t="s">
        <v>0</v>
      </c>
      <c r="G8" s="41">
        <f>G4</f>
        <v>2400</v>
      </c>
    </row>
    <row r="9" spans="5:9" x14ac:dyDescent="0.25">
      <c r="E9" s="1">
        <v>2</v>
      </c>
      <c r="F9" s="40" t="s">
        <v>1</v>
      </c>
      <c r="G9" s="13">
        <v>15</v>
      </c>
    </row>
    <row r="10" spans="5:9" s="33" customFormat="1" x14ac:dyDescent="0.25">
      <c r="E10" s="30">
        <v>3</v>
      </c>
      <c r="F10" s="12" t="s">
        <v>2</v>
      </c>
      <c r="G10" s="41">
        <f>G4*H4*G9</f>
        <v>72000</v>
      </c>
    </row>
    <row r="11" spans="5:9" s="39" customFormat="1" x14ac:dyDescent="0.25">
      <c r="E11" s="36" t="s">
        <v>8</v>
      </c>
      <c r="F11" s="42" t="s">
        <v>15</v>
      </c>
      <c r="G11" s="43"/>
    </row>
    <row r="12" spans="5:9" s="33" customFormat="1" x14ac:dyDescent="0.25">
      <c r="E12" s="30"/>
      <c r="F12" s="40" t="s">
        <v>3</v>
      </c>
      <c r="G12" s="41">
        <f>0.2*G10</f>
        <v>14400</v>
      </c>
    </row>
    <row r="13" spans="5:9" s="33" customFormat="1" x14ac:dyDescent="0.25">
      <c r="E13" s="30"/>
      <c r="F13" s="40" t="s">
        <v>4</v>
      </c>
      <c r="G13" s="41">
        <f>0.05*G10</f>
        <v>3600</v>
      </c>
    </row>
    <row r="14" spans="5:9" s="33" customFormat="1" x14ac:dyDescent="0.25">
      <c r="E14" s="30"/>
      <c r="F14" s="40" t="s">
        <v>5</v>
      </c>
      <c r="G14" s="41">
        <f>0.05*G10</f>
        <v>3600</v>
      </c>
    </row>
    <row r="15" spans="5:9" s="47" customFormat="1" ht="30" x14ac:dyDescent="0.25">
      <c r="E15" s="44"/>
      <c r="F15" s="45" t="s">
        <v>6</v>
      </c>
      <c r="G15" s="46">
        <f>(G10-(G12+G13+G14+G52))</f>
        <v>12362.04</v>
      </c>
    </row>
    <row r="16" spans="5:9" s="51" customFormat="1" x14ac:dyDescent="0.25">
      <c r="E16" s="48" t="s">
        <v>9</v>
      </c>
      <c r="F16" s="89" t="s">
        <v>10</v>
      </c>
      <c r="G16" s="86"/>
    </row>
    <row r="17" spans="5:9" s="33" customFormat="1" ht="25.5" x14ac:dyDescent="0.25">
      <c r="E17" s="30">
        <v>1</v>
      </c>
      <c r="F17" s="2" t="s">
        <v>11</v>
      </c>
      <c r="G17" s="52" t="s">
        <v>38</v>
      </c>
      <c r="H17" s="87" t="s">
        <v>13</v>
      </c>
      <c r="I17" s="88" t="s">
        <v>14</v>
      </c>
    </row>
    <row r="18" spans="5:9" ht="30" x14ac:dyDescent="0.25">
      <c r="E18" s="1" t="s">
        <v>19</v>
      </c>
      <c r="F18" s="16" t="s">
        <v>12</v>
      </c>
      <c r="G18" s="41">
        <f>H18*I18</f>
        <v>27000</v>
      </c>
      <c r="H18" s="5">
        <v>180</v>
      </c>
      <c r="I18" s="6">
        <v>150</v>
      </c>
    </row>
    <row r="19" spans="5:9" s="33" customFormat="1" x14ac:dyDescent="0.25">
      <c r="E19" s="30"/>
      <c r="F19" s="90" t="s">
        <v>16</v>
      </c>
      <c r="G19" s="56">
        <f>0.1964*G18</f>
        <v>5302.8</v>
      </c>
    </row>
    <row r="20" spans="5:9" s="33" customFormat="1" x14ac:dyDescent="0.25">
      <c r="E20" s="30"/>
      <c r="F20" s="91" t="s">
        <v>17</v>
      </c>
      <c r="G20" s="58">
        <f>0.015*G18</f>
        <v>405</v>
      </c>
    </row>
    <row r="21" spans="5:9" s="33" customFormat="1" ht="25.5" x14ac:dyDescent="0.25">
      <c r="E21" s="30"/>
      <c r="F21" s="92" t="s">
        <v>18</v>
      </c>
      <c r="G21" s="60">
        <f>G18+G19+G20</f>
        <v>32707.8</v>
      </c>
    </row>
    <row r="22" spans="5:9" x14ac:dyDescent="0.25">
      <c r="E22" s="1" t="s">
        <v>20</v>
      </c>
      <c r="F22" s="16" t="s">
        <v>21</v>
      </c>
      <c r="G22" s="41">
        <f>H22*I22</f>
        <v>0</v>
      </c>
      <c r="H22" s="5">
        <v>0</v>
      </c>
      <c r="I22" s="6">
        <v>0</v>
      </c>
    </row>
    <row r="23" spans="5:9" x14ac:dyDescent="0.25">
      <c r="F23" s="90" t="s">
        <v>16</v>
      </c>
      <c r="G23" s="56">
        <f>0.1964*G22</f>
        <v>0</v>
      </c>
    </row>
    <row r="24" spans="5:9" x14ac:dyDescent="0.25">
      <c r="F24" s="91" t="s">
        <v>17</v>
      </c>
      <c r="G24" s="58">
        <f>0.015*G22</f>
        <v>0</v>
      </c>
    </row>
    <row r="25" spans="5:9" x14ac:dyDescent="0.25">
      <c r="F25" s="92" t="s">
        <v>22</v>
      </c>
      <c r="G25" s="60">
        <f>G22+G23+G24</f>
        <v>0</v>
      </c>
    </row>
    <row r="26" spans="5:9" x14ac:dyDescent="0.25">
      <c r="E26" s="1" t="s">
        <v>23</v>
      </c>
      <c r="F26" s="16" t="s">
        <v>24</v>
      </c>
      <c r="G26" s="41">
        <f>H26*I26</f>
        <v>0</v>
      </c>
      <c r="H26" s="5">
        <v>0</v>
      </c>
      <c r="I26" s="5">
        <v>0</v>
      </c>
    </row>
    <row r="27" spans="5:9" x14ac:dyDescent="0.25">
      <c r="F27" s="90" t="s">
        <v>16</v>
      </c>
      <c r="G27" s="56">
        <f>0.1964*G26</f>
        <v>0</v>
      </c>
    </row>
    <row r="28" spans="5:9" x14ac:dyDescent="0.25">
      <c r="F28" s="91" t="s">
        <v>17</v>
      </c>
      <c r="G28" s="58">
        <f>0.015*G26</f>
        <v>0</v>
      </c>
    </row>
    <row r="29" spans="5:9" x14ac:dyDescent="0.25">
      <c r="F29" s="92" t="s">
        <v>25</v>
      </c>
      <c r="G29" s="60">
        <f>G26+G27+G28</f>
        <v>0</v>
      </c>
    </row>
    <row r="30" spans="5:9" s="15" customFormat="1" x14ac:dyDescent="0.25">
      <c r="E30" s="14"/>
      <c r="F30" s="93" t="s">
        <v>26</v>
      </c>
      <c r="G30" s="63">
        <f>G21+G25+G29</f>
        <v>32707.8</v>
      </c>
    </row>
    <row r="31" spans="5:9" x14ac:dyDescent="0.25">
      <c r="E31" s="1" t="s">
        <v>28</v>
      </c>
      <c r="F31" s="94" t="s">
        <v>27</v>
      </c>
      <c r="G31" s="65">
        <f>I4*5*H4</f>
        <v>4000</v>
      </c>
    </row>
    <row r="32" spans="5:9" x14ac:dyDescent="0.25">
      <c r="F32" s="17" t="s">
        <v>16</v>
      </c>
      <c r="G32" s="67">
        <f>0.1964*G31</f>
        <v>785.59999999999991</v>
      </c>
    </row>
    <row r="33" spans="5:9" x14ac:dyDescent="0.25">
      <c r="F33" s="94" t="s">
        <v>17</v>
      </c>
      <c r="G33" s="65">
        <f>0.015*G31</f>
        <v>60</v>
      </c>
    </row>
    <row r="34" spans="5:9" x14ac:dyDescent="0.25">
      <c r="F34" s="95" t="s">
        <v>29</v>
      </c>
      <c r="G34" s="69">
        <f>G31+G32+G33</f>
        <v>4845.6000000000004</v>
      </c>
    </row>
    <row r="35" spans="5:9" ht="25.5" x14ac:dyDescent="0.25">
      <c r="E35" s="1" t="s">
        <v>30</v>
      </c>
      <c r="F35" s="17" t="s">
        <v>31</v>
      </c>
      <c r="G35" s="18">
        <v>0</v>
      </c>
    </row>
    <row r="36" spans="5:9" x14ac:dyDescent="0.25">
      <c r="E36" s="1" t="s">
        <v>32</v>
      </c>
      <c r="F36" s="19" t="s">
        <v>33</v>
      </c>
      <c r="G36" s="20">
        <v>0</v>
      </c>
      <c r="I36" s="16"/>
    </row>
    <row r="37" spans="5:9" x14ac:dyDescent="0.25">
      <c r="F37" s="17" t="s">
        <v>16</v>
      </c>
      <c r="G37" s="35">
        <f>0.1964*G36</f>
        <v>0</v>
      </c>
    </row>
    <row r="38" spans="5:9" x14ac:dyDescent="0.25">
      <c r="F38" s="94" t="s">
        <v>17</v>
      </c>
      <c r="G38" s="35">
        <f>0.015*G36</f>
        <v>0</v>
      </c>
    </row>
    <row r="39" spans="5:9" x14ac:dyDescent="0.25">
      <c r="F39" s="95" t="s">
        <v>34</v>
      </c>
      <c r="G39" s="69">
        <f>G36+G37+G38</f>
        <v>0</v>
      </c>
    </row>
    <row r="40" spans="5:9" ht="26.25" x14ac:dyDescent="0.25">
      <c r="E40" s="1" t="s">
        <v>35</v>
      </c>
      <c r="F40" s="96" t="s">
        <v>36</v>
      </c>
      <c r="G40" s="35">
        <v>400</v>
      </c>
    </row>
    <row r="41" spans="5:9" x14ac:dyDescent="0.25">
      <c r="F41" s="17" t="s">
        <v>16</v>
      </c>
      <c r="G41" s="35">
        <f>0.1964*G40</f>
        <v>78.56</v>
      </c>
    </row>
    <row r="42" spans="5:9" x14ac:dyDescent="0.25">
      <c r="F42" s="94" t="s">
        <v>17</v>
      </c>
      <c r="G42" s="35">
        <f>0.015*G40</f>
        <v>6</v>
      </c>
    </row>
    <row r="43" spans="5:9" x14ac:dyDescent="0.25">
      <c r="F43" s="95" t="s">
        <v>37</v>
      </c>
      <c r="G43" s="69">
        <f>G40+G41+G42</f>
        <v>484.56</v>
      </c>
    </row>
    <row r="44" spans="5:9" s="15" customFormat="1" x14ac:dyDescent="0.25">
      <c r="E44" s="14"/>
      <c r="F44" s="21" t="s">
        <v>45</v>
      </c>
      <c r="G44" s="72">
        <f>G30+G34+G35+G39+G43</f>
        <v>38037.96</v>
      </c>
    </row>
    <row r="45" spans="5:9" s="11" customFormat="1" ht="15.75" thickBot="1" x14ac:dyDescent="0.3">
      <c r="E45" s="8" t="s">
        <v>39</v>
      </c>
      <c r="F45" s="9" t="s">
        <v>40</v>
      </c>
      <c r="G45" s="38"/>
    </row>
    <row r="46" spans="5:9" ht="15.75" thickBot="1" x14ac:dyDescent="0.3">
      <c r="E46" s="1">
        <v>1</v>
      </c>
      <c r="F46" s="23" t="s">
        <v>41</v>
      </c>
      <c r="G46" s="24">
        <v>0</v>
      </c>
    </row>
    <row r="47" spans="5:9" ht="15.75" thickBot="1" x14ac:dyDescent="0.3">
      <c r="E47" s="1">
        <v>2</v>
      </c>
      <c r="F47" s="25" t="s">
        <v>42</v>
      </c>
      <c r="G47" s="24">
        <v>0</v>
      </c>
    </row>
    <row r="48" spans="5:9" ht="15.75" thickBot="1" x14ac:dyDescent="0.3">
      <c r="E48" s="1">
        <v>3</v>
      </c>
      <c r="F48" s="25" t="s">
        <v>43</v>
      </c>
      <c r="G48" s="24">
        <v>0</v>
      </c>
    </row>
    <row r="49" spans="5:8" ht="15.75" thickBot="1" x14ac:dyDescent="0.3">
      <c r="E49" s="1">
        <v>4</v>
      </c>
      <c r="F49" s="25" t="s">
        <v>44</v>
      </c>
      <c r="G49" s="24"/>
    </row>
    <row r="50" spans="5:8" s="15" customFormat="1" ht="14.25" customHeight="1" x14ac:dyDescent="0.25">
      <c r="E50" s="14"/>
      <c r="F50" s="21" t="s">
        <v>46</v>
      </c>
      <c r="G50" s="72">
        <f>G46+G47+G48+G49</f>
        <v>0</v>
      </c>
    </row>
    <row r="51" spans="5:8" s="27" customFormat="1" ht="14.25" customHeight="1" x14ac:dyDescent="0.25">
      <c r="E51" s="26"/>
      <c r="F51" s="83"/>
      <c r="G51" s="74" t="s">
        <v>48</v>
      </c>
      <c r="H51" s="75" t="s">
        <v>49</v>
      </c>
    </row>
    <row r="52" spans="5:8" s="29" customFormat="1" ht="15.75" x14ac:dyDescent="0.25">
      <c r="E52" s="28"/>
      <c r="F52" s="84" t="s">
        <v>47</v>
      </c>
      <c r="G52" s="77">
        <f>G44+G50</f>
        <v>38037.96</v>
      </c>
      <c r="H52" s="78">
        <f>0.6*G10</f>
        <v>43200</v>
      </c>
    </row>
    <row r="53" spans="5:8" x14ac:dyDescent="0.25">
      <c r="F53" s="85"/>
    </row>
    <row r="54" spans="5:8" x14ac:dyDescent="0.25">
      <c r="G54" s="99" t="s">
        <v>58</v>
      </c>
      <c r="H54" s="100"/>
    </row>
    <row r="55" spans="5:8" x14ac:dyDescent="0.25">
      <c r="G55" s="101"/>
      <c r="H55" s="102"/>
    </row>
    <row r="56" spans="5:8" x14ac:dyDescent="0.25">
      <c r="G56" s="103"/>
      <c r="H56" s="104"/>
    </row>
  </sheetData>
  <sheetProtection algorithmName="SHA-512" hashValue="zsgabesO+8d09u+H7VGR+AiBypx6ZIJIqJhgBY9v5ENqzYCh8ojSfw8aIGbdYqtHEwfT94Va5wXf/RmNKmT8jg==" saltValue="mhLdJMEKaHHVEc4L3tb45g==" spinCount="100000" sheet="1" objects="1" scenarios="1" selectLockedCells="1"/>
  <customSheetViews>
    <customSheetView guid="{B952E063-BA61-4275-A9A7-FF56AE6F8BE1}">
      <selection sqref="A1:XFD1048576"/>
      <pageMargins left="0.7" right="0.7" top="0.75" bottom="0.75" header="0.3" footer="0.3"/>
      <pageSetup paperSize="9" orientation="portrait" horizontalDpi="0" verticalDpi="0" r:id="rId1"/>
    </customSheetView>
  </customSheetViews>
  <mergeCells count="2">
    <mergeCell ref="G54:H56"/>
    <mergeCell ref="G2:I2"/>
  </mergeCell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0D68F-DF0F-4CA1-B35B-D2F02230692D}">
  <dimension ref="E2:I56"/>
  <sheetViews>
    <sheetView workbookViewId="0">
      <selection activeCell="F7" sqref="F7"/>
    </sheetView>
  </sheetViews>
  <sheetFormatPr defaultRowHeight="15" x14ac:dyDescent="0.25"/>
  <cols>
    <col min="1" max="4" width="9.140625" style="3"/>
    <col min="5" max="5" width="4.5703125" style="1" customWidth="1"/>
    <col min="6" max="6" width="55.85546875" style="2" customWidth="1"/>
    <col min="7" max="7" width="23.42578125" style="7" customWidth="1"/>
    <col min="8" max="8" width="27" style="3" customWidth="1"/>
    <col min="9" max="9" width="18.140625" style="3" customWidth="1"/>
    <col min="10" max="16384" width="9.140625" style="3"/>
  </cols>
  <sheetData>
    <row r="2" spans="5:9" s="33" customFormat="1" x14ac:dyDescent="0.25">
      <c r="E2" s="30"/>
      <c r="F2" s="31"/>
      <c r="G2" s="32" t="s">
        <v>50</v>
      </c>
      <c r="H2"/>
      <c r="I2"/>
    </row>
    <row r="3" spans="5:9" s="33" customFormat="1" ht="37.5" customHeight="1" x14ac:dyDescent="0.25">
      <c r="E3" s="30"/>
      <c r="F3" s="31"/>
      <c r="G3" s="81" t="s">
        <v>51</v>
      </c>
      <c r="H3" s="34" t="s">
        <v>52</v>
      </c>
      <c r="I3" s="34" t="s">
        <v>53</v>
      </c>
    </row>
    <row r="4" spans="5:9" x14ac:dyDescent="0.25">
      <c r="G4" s="4">
        <v>2400</v>
      </c>
      <c r="H4" s="5">
        <v>2</v>
      </c>
      <c r="I4" s="6">
        <v>700</v>
      </c>
    </row>
    <row r="5" spans="5:9" s="33" customFormat="1" x14ac:dyDescent="0.25">
      <c r="E5" s="30"/>
      <c r="F5" s="31"/>
      <c r="G5" s="35"/>
    </row>
    <row r="6" spans="5:9" s="33" customFormat="1" x14ac:dyDescent="0.25">
      <c r="E6" s="30"/>
      <c r="F6" s="31"/>
      <c r="G6" s="35"/>
      <c r="I6" s="31"/>
    </row>
    <row r="7" spans="5:9" s="39" customFormat="1" x14ac:dyDescent="0.25">
      <c r="E7" s="36" t="s">
        <v>7</v>
      </c>
      <c r="F7" s="37" t="s">
        <v>55</v>
      </c>
      <c r="G7" s="38"/>
    </row>
    <row r="8" spans="5:9" s="33" customFormat="1" x14ac:dyDescent="0.25">
      <c r="E8" s="30">
        <v>1</v>
      </c>
      <c r="F8" s="40" t="s">
        <v>0</v>
      </c>
      <c r="G8" s="82">
        <f>G4</f>
        <v>2400</v>
      </c>
    </row>
    <row r="9" spans="5:9" x14ac:dyDescent="0.25">
      <c r="E9" s="1">
        <v>2</v>
      </c>
      <c r="F9" s="12" t="s">
        <v>1</v>
      </c>
      <c r="G9" s="13">
        <v>20</v>
      </c>
    </row>
    <row r="10" spans="5:9" s="33" customFormat="1" x14ac:dyDescent="0.25">
      <c r="E10" s="30">
        <v>3</v>
      </c>
      <c r="F10" s="40" t="s">
        <v>2</v>
      </c>
      <c r="G10" s="41">
        <f>G4*H4*G9</f>
        <v>96000</v>
      </c>
    </row>
    <row r="11" spans="5:9" s="39" customFormat="1" x14ac:dyDescent="0.25">
      <c r="E11" s="36" t="s">
        <v>8</v>
      </c>
      <c r="F11" s="42" t="s">
        <v>15</v>
      </c>
      <c r="G11" s="43"/>
    </row>
    <row r="12" spans="5:9" s="33" customFormat="1" x14ac:dyDescent="0.25">
      <c r="E12" s="30"/>
      <c r="F12" s="40" t="s">
        <v>3</v>
      </c>
      <c r="G12" s="41">
        <f>0.2*G10</f>
        <v>19200</v>
      </c>
    </row>
    <row r="13" spans="5:9" s="33" customFormat="1" x14ac:dyDescent="0.25">
      <c r="E13" s="30"/>
      <c r="F13" s="40" t="s">
        <v>4</v>
      </c>
      <c r="G13" s="41">
        <f>0.05*G10</f>
        <v>4800</v>
      </c>
    </row>
    <row r="14" spans="5:9" s="33" customFormat="1" x14ac:dyDescent="0.25">
      <c r="E14" s="30"/>
      <c r="F14" s="40" t="s">
        <v>5</v>
      </c>
      <c r="G14" s="41">
        <f>0.05*G10</f>
        <v>4800</v>
      </c>
    </row>
    <row r="15" spans="5:9" s="47" customFormat="1" ht="30" x14ac:dyDescent="0.25">
      <c r="E15" s="44"/>
      <c r="F15" s="45" t="s">
        <v>6</v>
      </c>
      <c r="G15" s="46">
        <f>(G10-(G12+G13+G14+G52))</f>
        <v>5459.8000000000029</v>
      </c>
    </row>
    <row r="16" spans="5:9" s="51" customFormat="1" x14ac:dyDescent="0.25">
      <c r="E16" s="48" t="s">
        <v>9</v>
      </c>
      <c r="F16" s="49" t="s">
        <v>10</v>
      </c>
      <c r="G16" s="50"/>
    </row>
    <row r="17" spans="5:9" s="33" customFormat="1" ht="25.5" x14ac:dyDescent="0.25">
      <c r="E17" s="30">
        <v>1</v>
      </c>
      <c r="F17" s="31" t="s">
        <v>11</v>
      </c>
      <c r="G17" s="52" t="s">
        <v>38</v>
      </c>
      <c r="H17" s="53" t="s">
        <v>13</v>
      </c>
      <c r="I17" s="54" t="s">
        <v>14</v>
      </c>
    </row>
    <row r="18" spans="5:9" ht="30" x14ac:dyDescent="0.25">
      <c r="E18" s="1" t="s">
        <v>19</v>
      </c>
      <c r="F18" s="16" t="s">
        <v>12</v>
      </c>
      <c r="G18" s="41">
        <f>H18*I18</f>
        <v>22800</v>
      </c>
      <c r="H18" s="5">
        <v>152</v>
      </c>
      <c r="I18" s="6">
        <v>150</v>
      </c>
    </row>
    <row r="19" spans="5:9" s="33" customFormat="1" x14ac:dyDescent="0.25">
      <c r="E19" s="30"/>
      <c r="F19" s="55" t="s">
        <v>16</v>
      </c>
      <c r="G19" s="56">
        <f>0.1964*G18</f>
        <v>4477.92</v>
      </c>
    </row>
    <row r="20" spans="5:9" s="33" customFormat="1" x14ac:dyDescent="0.25">
      <c r="E20" s="30"/>
      <c r="F20" s="57" t="s">
        <v>17</v>
      </c>
      <c r="G20" s="58">
        <f>0.015*G18</f>
        <v>342</v>
      </c>
    </row>
    <row r="21" spans="5:9" s="33" customFormat="1" ht="25.5" x14ac:dyDescent="0.25">
      <c r="E21" s="30"/>
      <c r="F21" s="59" t="s">
        <v>18</v>
      </c>
      <c r="G21" s="60">
        <f>G18+G19+G20</f>
        <v>27619.919999999998</v>
      </c>
    </row>
    <row r="22" spans="5:9" x14ac:dyDescent="0.25">
      <c r="E22" s="1" t="s">
        <v>20</v>
      </c>
      <c r="F22" s="61" t="s">
        <v>21</v>
      </c>
      <c r="G22" s="41">
        <f>H22*I22</f>
        <v>10800</v>
      </c>
      <c r="H22" s="5">
        <v>72</v>
      </c>
      <c r="I22" s="6">
        <v>150</v>
      </c>
    </row>
    <row r="23" spans="5:9" x14ac:dyDescent="0.25">
      <c r="F23" s="55" t="s">
        <v>16</v>
      </c>
      <c r="G23" s="56">
        <f>0.1964*G22</f>
        <v>2121.12</v>
      </c>
    </row>
    <row r="24" spans="5:9" x14ac:dyDescent="0.25">
      <c r="F24" s="57" t="s">
        <v>17</v>
      </c>
      <c r="G24" s="58">
        <f>0.015*G22</f>
        <v>162</v>
      </c>
    </row>
    <row r="25" spans="5:9" x14ac:dyDescent="0.25">
      <c r="F25" s="59" t="s">
        <v>22</v>
      </c>
      <c r="G25" s="60">
        <f>G22+G23+G24</f>
        <v>13083.119999999999</v>
      </c>
    </row>
    <row r="26" spans="5:9" x14ac:dyDescent="0.25">
      <c r="E26" s="1" t="s">
        <v>23</v>
      </c>
      <c r="F26" s="61" t="s">
        <v>24</v>
      </c>
      <c r="G26" s="41">
        <f>H26*I26</f>
        <v>0</v>
      </c>
      <c r="H26" s="5"/>
      <c r="I26" s="5"/>
    </row>
    <row r="27" spans="5:9" x14ac:dyDescent="0.25">
      <c r="F27" s="55" t="s">
        <v>16</v>
      </c>
      <c r="G27" s="56">
        <f>0.1964*G26</f>
        <v>0</v>
      </c>
    </row>
    <row r="28" spans="5:9" x14ac:dyDescent="0.25">
      <c r="F28" s="57" t="s">
        <v>17</v>
      </c>
      <c r="G28" s="58">
        <f>0.015*G26</f>
        <v>0</v>
      </c>
    </row>
    <row r="29" spans="5:9" x14ac:dyDescent="0.25">
      <c r="F29" s="59" t="s">
        <v>25</v>
      </c>
      <c r="G29" s="60">
        <f>G26+G27+G28</f>
        <v>0</v>
      </c>
    </row>
    <row r="30" spans="5:9" s="15" customFormat="1" x14ac:dyDescent="0.25">
      <c r="E30" s="14"/>
      <c r="F30" s="62" t="s">
        <v>26</v>
      </c>
      <c r="G30" s="63">
        <f>G21+G25+G29</f>
        <v>40703.039999999994</v>
      </c>
    </row>
    <row r="31" spans="5:9" x14ac:dyDescent="0.25">
      <c r="E31" s="1" t="s">
        <v>28</v>
      </c>
      <c r="F31" s="64" t="s">
        <v>27</v>
      </c>
      <c r="G31" s="65">
        <f>I4*5*H4</f>
        <v>7000</v>
      </c>
    </row>
    <row r="32" spans="5:9" x14ac:dyDescent="0.25">
      <c r="F32" s="66" t="s">
        <v>16</v>
      </c>
      <c r="G32" s="67">
        <f>0.1964*G31</f>
        <v>1374.8</v>
      </c>
    </row>
    <row r="33" spans="5:9" x14ac:dyDescent="0.25">
      <c r="F33" s="64" t="s">
        <v>17</v>
      </c>
      <c r="G33" s="65">
        <f>0.015*G31</f>
        <v>105</v>
      </c>
    </row>
    <row r="34" spans="5:9" x14ac:dyDescent="0.25">
      <c r="F34" s="68" t="s">
        <v>29</v>
      </c>
      <c r="G34" s="69">
        <f>G31+G32+G33</f>
        <v>8479.7999999999993</v>
      </c>
    </row>
    <row r="35" spans="5:9" ht="25.5" x14ac:dyDescent="0.25">
      <c r="E35" s="1" t="s">
        <v>30</v>
      </c>
      <c r="F35" s="17" t="s">
        <v>31</v>
      </c>
      <c r="G35" s="18">
        <v>3500</v>
      </c>
    </row>
    <row r="36" spans="5:9" x14ac:dyDescent="0.25">
      <c r="E36" s="1" t="s">
        <v>32</v>
      </c>
      <c r="F36" s="19" t="s">
        <v>33</v>
      </c>
      <c r="G36" s="20">
        <v>2000</v>
      </c>
      <c r="I36" s="16"/>
    </row>
    <row r="37" spans="5:9" x14ac:dyDescent="0.25">
      <c r="F37" s="66" t="s">
        <v>16</v>
      </c>
      <c r="G37" s="35">
        <f>0.1964*G36</f>
        <v>392.79999999999995</v>
      </c>
    </row>
    <row r="38" spans="5:9" x14ac:dyDescent="0.25">
      <c r="F38" s="64" t="s">
        <v>17</v>
      </c>
      <c r="G38" s="35">
        <f>0.015*G36</f>
        <v>30</v>
      </c>
    </row>
    <row r="39" spans="5:9" x14ac:dyDescent="0.25">
      <c r="F39" s="68" t="s">
        <v>34</v>
      </c>
      <c r="G39" s="69">
        <f>G36+G37+G38</f>
        <v>2422.8000000000002</v>
      </c>
    </row>
    <row r="40" spans="5:9" ht="26.25" x14ac:dyDescent="0.25">
      <c r="E40" s="1" t="s">
        <v>35</v>
      </c>
      <c r="F40" s="70" t="s">
        <v>36</v>
      </c>
      <c r="G40" s="35">
        <v>400</v>
      </c>
    </row>
    <row r="41" spans="5:9" x14ac:dyDescent="0.25">
      <c r="F41" s="66" t="s">
        <v>16</v>
      </c>
      <c r="G41" s="35">
        <f>0.1964*G40</f>
        <v>78.56</v>
      </c>
    </row>
    <row r="42" spans="5:9" x14ac:dyDescent="0.25">
      <c r="F42" s="64" t="s">
        <v>17</v>
      </c>
      <c r="G42" s="35">
        <f>0.015*G40</f>
        <v>6</v>
      </c>
    </row>
    <row r="43" spans="5:9" x14ac:dyDescent="0.25">
      <c r="F43" s="68" t="s">
        <v>37</v>
      </c>
      <c r="G43" s="69">
        <f>G40+G41+G42</f>
        <v>484.56</v>
      </c>
    </row>
    <row r="44" spans="5:9" s="15" customFormat="1" x14ac:dyDescent="0.25">
      <c r="E44" s="14"/>
      <c r="F44" s="21" t="s">
        <v>45</v>
      </c>
      <c r="G44" s="22">
        <f>G30+G34+G35+G39+G43</f>
        <v>55590.2</v>
      </c>
    </row>
    <row r="45" spans="5:9" s="11" customFormat="1" ht="15.75" thickBot="1" x14ac:dyDescent="0.3">
      <c r="E45" s="8" t="s">
        <v>39</v>
      </c>
      <c r="F45" s="9" t="s">
        <v>40</v>
      </c>
      <c r="G45" s="10"/>
    </row>
    <row r="46" spans="5:9" ht="15.75" thickBot="1" x14ac:dyDescent="0.3">
      <c r="E46" s="1">
        <v>1</v>
      </c>
      <c r="F46" s="23" t="s">
        <v>41</v>
      </c>
      <c r="G46" s="24">
        <v>1500</v>
      </c>
    </row>
    <row r="47" spans="5:9" ht="15.75" thickBot="1" x14ac:dyDescent="0.3">
      <c r="E47" s="1">
        <v>2</v>
      </c>
      <c r="F47" s="25" t="s">
        <v>42</v>
      </c>
      <c r="G47" s="24">
        <v>3600</v>
      </c>
    </row>
    <row r="48" spans="5:9" ht="15.75" thickBot="1" x14ac:dyDescent="0.3">
      <c r="E48" s="1">
        <v>3</v>
      </c>
      <c r="F48" s="25" t="s">
        <v>43</v>
      </c>
      <c r="G48" s="24">
        <v>1050</v>
      </c>
    </row>
    <row r="49" spans="5:8" ht="15.75" thickBot="1" x14ac:dyDescent="0.3">
      <c r="E49" s="1">
        <v>4</v>
      </c>
      <c r="F49" s="25" t="s">
        <v>44</v>
      </c>
      <c r="G49" s="24"/>
    </row>
    <row r="50" spans="5:8" s="15" customFormat="1" ht="14.25" customHeight="1" x14ac:dyDescent="0.25">
      <c r="E50" s="14"/>
      <c r="F50" s="71" t="s">
        <v>46</v>
      </c>
      <c r="G50" s="72">
        <f>G46+G47+G48+G49</f>
        <v>6150</v>
      </c>
      <c r="H50" s="47"/>
    </row>
    <row r="51" spans="5:8" s="27" customFormat="1" ht="14.25" customHeight="1" x14ac:dyDescent="0.25">
      <c r="E51" s="26"/>
      <c r="F51" s="73"/>
      <c r="G51" s="74" t="s">
        <v>48</v>
      </c>
      <c r="H51" s="75" t="s">
        <v>49</v>
      </c>
    </row>
    <row r="52" spans="5:8" s="29" customFormat="1" ht="15.75" x14ac:dyDescent="0.25">
      <c r="E52" s="28"/>
      <c r="F52" s="76" t="s">
        <v>47</v>
      </c>
      <c r="G52" s="77">
        <f>G44+G50</f>
        <v>61740.2</v>
      </c>
      <c r="H52" s="78">
        <f>0.6*G10</f>
        <v>57600</v>
      </c>
    </row>
    <row r="53" spans="5:8" x14ac:dyDescent="0.25">
      <c r="F53" s="79"/>
      <c r="G53" s="35"/>
      <c r="H53" s="33"/>
    </row>
    <row r="54" spans="5:8" ht="47.25" x14ac:dyDescent="0.25">
      <c r="F54" s="31"/>
      <c r="G54" s="80" t="s">
        <v>54</v>
      </c>
      <c r="H54"/>
    </row>
    <row r="55" spans="5:8" x14ac:dyDescent="0.25">
      <c r="F55" s="31"/>
      <c r="G55"/>
      <c r="H55"/>
    </row>
    <row r="56" spans="5:8" x14ac:dyDescent="0.25">
      <c r="F56" s="31"/>
      <c r="G56"/>
      <c r="H56"/>
    </row>
  </sheetData>
  <customSheetViews>
    <customSheetView guid="{B952E063-BA61-4275-A9A7-FF56AE6F8BE1}">
      <selection activeCell="F7" sqref="F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Kalkulator</vt:lpstr>
      <vt:lpstr>Arkusz1</vt:lpstr>
      <vt:lpstr>Kalkulator!_ftn1</vt:lpstr>
      <vt:lpstr>Kalkulator!_ftnref1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Rychły-Lipińska</dc:creator>
  <cp:lastModifiedBy>Anna Rychły-Lipińska</cp:lastModifiedBy>
  <dcterms:created xsi:type="dcterms:W3CDTF">2023-04-11T07:14:10Z</dcterms:created>
  <dcterms:modified xsi:type="dcterms:W3CDTF">2023-04-18T13:13:56Z</dcterms:modified>
</cp:coreProperties>
</file>